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0095" tabRatio="736" activeTab="1"/>
  </bookViews>
  <sheets>
    <sheet name="Budget implementation  (2016)" sheetId="1" r:id="rId1"/>
    <sheet name="Expenditures in AZD USD " sheetId="2" r:id="rId2"/>
    <sheet name="Cash Flow" sheetId="3" r:id="rId3"/>
  </sheets>
  <definedNames>
    <definedName name="_xlnm._FilterDatabase" localSheetId="1" hidden="1">'Expenditures in AZD USD '!$H$1:$H$20</definedName>
  </definedNames>
  <calcPr fullCalcOnLoad="1"/>
</workbook>
</file>

<file path=xl/sharedStrings.xml><?xml version="1.0" encoding="utf-8"?>
<sst xmlns="http://schemas.openxmlformats.org/spreadsheetml/2006/main" count="105" uniqueCount="81">
  <si>
    <t xml:space="preserve">Expenses </t>
  </si>
  <si>
    <t xml:space="preserve">GRAND TOTAL </t>
  </si>
  <si>
    <t>Date</t>
  </si>
  <si>
    <t>Unit</t>
  </si>
  <si>
    <t>1.1.</t>
  </si>
  <si>
    <t>1.2.</t>
  </si>
  <si>
    <t>2.1.</t>
  </si>
  <si>
    <t>Description</t>
  </si>
  <si>
    <t>Expenditure</t>
  </si>
  <si>
    <t>Cost Carrier</t>
  </si>
  <si>
    <t>A</t>
  </si>
  <si>
    <t>B</t>
  </si>
  <si>
    <t>Transfer #</t>
  </si>
  <si>
    <t>Date of 
Payment</t>
  </si>
  <si>
    <t>Local 
Currency</t>
  </si>
  <si>
    <t>N</t>
  </si>
  <si>
    <t>Document Number Assignment</t>
  </si>
  <si>
    <t>Staff Cost</t>
  </si>
  <si>
    <t>1.3.</t>
  </si>
  <si>
    <t>Accountant</t>
  </si>
  <si>
    <t>Rent of Resource Centre Premises</t>
  </si>
  <si>
    <t>Communication Costs (telephone/Internet, etc.)</t>
  </si>
  <si>
    <t>Other admin costs (e.g. legal materials, etc.)</t>
  </si>
  <si>
    <t>Subtotal Operational Cost</t>
  </si>
  <si>
    <t>Months</t>
  </si>
  <si>
    <t xml:space="preserve">Expenditures </t>
  </si>
  <si>
    <t xml:space="preserve">Balance </t>
  </si>
  <si>
    <t>Expendidure</t>
  </si>
  <si>
    <t xml:space="preserve"> Staff Costs TOTAL </t>
  </si>
  <si>
    <t>Travel costs TOTAL</t>
  </si>
  <si>
    <t>Supplies costs TOTAL</t>
  </si>
  <si>
    <t>3.1.</t>
  </si>
  <si>
    <t>4.1.</t>
  </si>
  <si>
    <t>E</t>
  </si>
  <si>
    <t xml:space="preserve">Travel </t>
  </si>
  <si>
    <t>Accomodation</t>
  </si>
  <si>
    <t xml:space="preserve"> Supplies</t>
  </si>
  <si>
    <t>5.1.</t>
  </si>
  <si>
    <t>5.2.</t>
  </si>
  <si>
    <t>5.3.</t>
  </si>
  <si>
    <t>Conferencing costs for Final Review Roundtable</t>
  </si>
  <si>
    <t>Contingency fund for Final Review Roundtable</t>
  </si>
  <si>
    <t>5.4.</t>
  </si>
  <si>
    <t>5.5.</t>
  </si>
  <si>
    <t>Exchange rate</t>
  </si>
  <si>
    <t>USD</t>
  </si>
  <si>
    <t xml:space="preserve">Records of expends of "NAME OF ORGANIZATION" under  grant                                                                                                                                                          "NAME OF GRANT"                                                                                                                                                                                                                 </t>
  </si>
  <si>
    <t>Compiled by ______________________</t>
  </si>
  <si>
    <t>Checked by ___________________________</t>
  </si>
  <si>
    <t>"NAME OF ORGANIZATION"</t>
  </si>
  <si>
    <t xml:space="preserve">"NAME OF GRANT"   </t>
  </si>
  <si>
    <t>Installment from DONOR</t>
  </si>
  <si>
    <t>lump sum</t>
  </si>
  <si>
    <t xml:space="preserve">Other services - utilities </t>
  </si>
  <si>
    <t>Office maintance&amp;repair</t>
  </si>
  <si>
    <t>5.6.</t>
  </si>
  <si>
    <t>5.7.</t>
  </si>
  <si>
    <t>January - December  2017</t>
  </si>
  <si>
    <t xml:space="preserve">Local Travel </t>
  </si>
  <si>
    <t xml:space="preserve">Stationery (Cartridge refilling&amp;change drum) </t>
  </si>
  <si>
    <t xml:space="preserve">Mailing letters Jan 2016 </t>
  </si>
  <si>
    <t xml:space="preserve">Payment for Phone (xxx) Jan  2016 </t>
  </si>
  <si>
    <t xml:space="preserve">Project assistant Salary Jan 2016 </t>
  </si>
  <si>
    <t xml:space="preserve">Internet Jan 2016 </t>
  </si>
  <si>
    <t xml:space="preserve">Internet (Sheki LRC) Feb 2016 </t>
  </si>
  <si>
    <t xml:space="preserve">Project Coordinator Salary Jan  2016 </t>
  </si>
  <si>
    <t xml:space="preserve">Commission for c/w </t>
  </si>
  <si>
    <t xml:space="preserve">Project Accountant Salary Jan 2016 </t>
  </si>
  <si>
    <t>1.4.</t>
  </si>
  <si>
    <t xml:space="preserve">Project assistant </t>
  </si>
  <si>
    <t>Project Coordinator</t>
  </si>
  <si>
    <t xml:space="preserve">Lawyer Jan 2016 </t>
  </si>
  <si>
    <t>Lawyer</t>
  </si>
  <si>
    <t xml:space="preserve">TOTAl USD </t>
  </si>
  <si>
    <t>Expenditure USD</t>
  </si>
  <si>
    <t>Balance USD</t>
  </si>
  <si>
    <t xml:space="preserve">Unit  USD </t>
  </si>
  <si>
    <t>5.8.</t>
  </si>
  <si>
    <t>5.9.</t>
  </si>
  <si>
    <t>Amount USD</t>
  </si>
  <si>
    <t>January - December 2016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</si>
</sst>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 * #,##0_ ;_ * \-#,##0_ ;_ * &quot;-&quot;??_ ;_ @_ "/>
    <numFmt numFmtId="181" formatCode="0.0"/>
    <numFmt numFmtId="182" formatCode="_(* #,##0_);_(* \(#,##0\);_(* &quot;-&quot;??_);_(@_)"/>
    <numFmt numFmtId="183" formatCode="0.000"/>
    <numFmt numFmtId="184" formatCode="0.0000"/>
    <numFmt numFmtId="185" formatCode="0.00000"/>
    <numFmt numFmtId="186" formatCode="0.000000"/>
    <numFmt numFmtId="187" formatCode="mmm/yyyy"/>
    <numFmt numFmtId="188" formatCode="#,##0.0"/>
    <numFmt numFmtId="189" formatCode="_(* #,##0.0_);_(* \(#,##0.0\);_(* &quot;-&quot;??_);_(@_)"/>
    <numFmt numFmtId="190" formatCode="_ * #,##0.0_ ;_ * \-#,##0.0_ ;_ * &quot;-&quot;??_ ;_ @_ "/>
    <numFmt numFmtId="191" formatCode="_ * #,##0.00_ ;_ * \-#,##0.00_ ;_ * &quot;-&quot;??_ ;_ @_ "/>
    <numFmt numFmtId="192" formatCode="000000"/>
    <numFmt numFmtId="193" formatCode="[$-FC19]d\ mmmm\ yyyy\ &quot;г.&quot;"/>
    <numFmt numFmtId="194" formatCode="dd/mm/yy;@"/>
    <numFmt numFmtId="195" formatCode="#,##0.00&quot;р.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00"/>
    <numFmt numFmtId="202" formatCode="#,##0.000"/>
    <numFmt numFmtId="203" formatCode="dd\.mm\.yy;@"/>
    <numFmt numFmtId="204" formatCode="mmm\-yyyy"/>
    <numFmt numFmtId="205" formatCode="[$-409]dddd\,\ mmmm\ dd\,\ yyyy"/>
    <numFmt numFmtId="206" formatCode="mm/dd/yy;@"/>
    <numFmt numFmtId="207" formatCode="[$-409]h:mm:ss\ AM/PM"/>
    <numFmt numFmtId="208" formatCode="0.0000000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\,##0.00;\-#\,##0.00"/>
    <numFmt numFmtId="215" formatCode="d/m/yy;@"/>
    <numFmt numFmtId="216" formatCode="#,##0.00_р_."/>
    <numFmt numFmtId="217" formatCode="#,##0.0000000000"/>
    <numFmt numFmtId="218" formatCode="_-* #,##0.00\ _m_a_n_._-;\-* #,##0.00\ _m_a_n_._-;_-* &quot;-&quot;??\ _m_a_n_._-;_-@_-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1" borderId="10" xfId="0" applyFill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1" borderId="11" xfId="0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9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16" fontId="10" fillId="0" borderId="0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1" fontId="10" fillId="0" borderId="15" xfId="0" applyNumberFormat="1" applyFont="1" applyFill="1" applyBorder="1" applyAlignment="1">
      <alignment/>
    </xf>
    <xf numFmtId="4" fontId="9" fillId="35" borderId="22" xfId="42" applyNumberFormat="1" applyFont="1" applyFill="1" applyBorder="1" applyAlignment="1">
      <alignment horizontal="right"/>
    </xf>
    <xf numFmtId="4" fontId="0" fillId="0" borderId="21" xfId="0" applyNumberFormat="1" applyBorder="1" applyAlignment="1">
      <alignment/>
    </xf>
    <xf numFmtId="1" fontId="10" fillId="0" borderId="19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1" borderId="10" xfId="0" applyFont="1" applyFill="1" applyBorder="1" applyAlignment="1">
      <alignment/>
    </xf>
    <xf numFmtId="0" fontId="2" fillId="1" borderId="23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4" fontId="13" fillId="34" borderId="24" xfId="0" applyNumberFormat="1" applyFont="1" applyFill="1" applyBorder="1" applyAlignment="1">
      <alignment/>
    </xf>
    <xf numFmtId="4" fontId="13" fillId="34" borderId="18" xfId="0" applyNumberFormat="1" applyFont="1" applyFill="1" applyBorder="1" applyAlignment="1">
      <alignment/>
    </xf>
    <xf numFmtId="16" fontId="10" fillId="0" borderId="15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14" fontId="6" fillId="33" borderId="26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27" xfId="0" applyBorder="1" applyAlignment="1">
      <alignment horizontal="left"/>
    </xf>
    <xf numFmtId="194" fontId="0" fillId="33" borderId="2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14" fontId="7" fillId="33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 horizontal="center" vertical="center"/>
    </xf>
    <xf numFmtId="4" fontId="9" fillId="35" borderId="29" xfId="42" applyNumberFormat="1" applyFont="1" applyFill="1" applyBorder="1" applyAlignment="1">
      <alignment horizontal="right"/>
    </xf>
    <xf numFmtId="0" fontId="2" fillId="34" borderId="24" xfId="0" applyFont="1" applyFill="1" applyBorder="1" applyAlignment="1">
      <alignment/>
    </xf>
    <xf numFmtId="4" fontId="9" fillId="35" borderId="15" xfId="42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14" fontId="15" fillId="33" borderId="15" xfId="0" applyNumberFormat="1" applyFont="1" applyFill="1" applyBorder="1" applyAlignment="1">
      <alignment horizontal="right"/>
    </xf>
    <xf numFmtId="49" fontId="15" fillId="33" borderId="15" xfId="0" applyNumberFormat="1" applyFont="1" applyFill="1" applyBorder="1" applyAlignment="1">
      <alignment wrapText="1"/>
    </xf>
    <xf numFmtId="4" fontId="15" fillId="33" borderId="19" xfId="0" applyNumberFormat="1" applyFont="1" applyFill="1" applyBorder="1" applyAlignment="1">
      <alignment horizontal="right"/>
    </xf>
    <xf numFmtId="184" fontId="15" fillId="33" borderId="19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9" fontId="15" fillId="33" borderId="26" xfId="0" applyNumberFormat="1" applyFont="1" applyFill="1" applyBorder="1" applyAlignment="1">
      <alignment horizontal="right"/>
    </xf>
    <xf numFmtId="0" fontId="15" fillId="1" borderId="16" xfId="0" applyFont="1" applyFill="1" applyBorder="1" applyAlignment="1">
      <alignment horizontal="right"/>
    </xf>
    <xf numFmtId="0" fontId="16" fillId="1" borderId="16" xfId="0" applyFont="1" applyFill="1" applyBorder="1" applyAlignment="1">
      <alignment/>
    </xf>
    <xf numFmtId="4" fontId="16" fillId="0" borderId="16" xfId="0" applyNumberFormat="1" applyFont="1" applyBorder="1" applyAlignment="1">
      <alignment/>
    </xf>
    <xf numFmtId="2" fontId="15" fillId="1" borderId="16" xfId="0" applyNumberFormat="1" applyFont="1" applyFill="1" applyBorder="1" applyAlignment="1">
      <alignment/>
    </xf>
    <xf numFmtId="0" fontId="15" fillId="1" borderId="11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12" fillId="0" borderId="19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/>
    </xf>
    <xf numFmtId="2" fontId="10" fillId="0" borderId="34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9" fillId="0" borderId="36" xfId="0" applyFont="1" applyFill="1" applyBorder="1" applyAlignment="1">
      <alignment horizontal="right"/>
    </xf>
    <xf numFmtId="4" fontId="9" fillId="0" borderId="22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" fontId="9" fillId="0" borderId="15" xfId="42" applyNumberFormat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40" xfId="0" applyNumberFormat="1" applyFill="1" applyBorder="1" applyAlignment="1">
      <alignment horizontal="left"/>
    </xf>
    <xf numFmtId="0" fontId="0" fillId="0" borderId="40" xfId="0" applyNumberFormat="1" applyFill="1" applyBorder="1" applyAlignment="1">
      <alignment/>
    </xf>
    <xf numFmtId="0" fontId="6" fillId="0" borderId="40" xfId="0" applyNumberFormat="1" applyFont="1" applyFill="1" applyBorder="1" applyAlignment="1">
      <alignment horizontal="left"/>
    </xf>
    <xf numFmtId="0" fontId="0" fillId="0" borderId="41" xfId="0" applyNumberFormat="1" applyFill="1" applyBorder="1" applyAlignment="1">
      <alignment/>
    </xf>
    <xf numFmtId="0" fontId="7" fillId="0" borderId="41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>
      <alignment/>
    </xf>
    <xf numFmtId="0" fontId="0" fillId="0" borderId="42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2" xfId="0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 wrapText="1"/>
    </xf>
    <xf numFmtId="0" fontId="1" fillId="34" borderId="47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5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5.625" style="0" customWidth="1"/>
    <col min="2" max="2" width="47.875" style="0" customWidth="1"/>
    <col min="5" max="5" width="11.75390625" style="0" customWidth="1"/>
    <col min="6" max="6" width="13.875" style="0" customWidth="1"/>
    <col min="7" max="7" width="11.75390625" style="0" customWidth="1"/>
    <col min="8" max="8" width="11.375" style="0" bestFit="1" customWidth="1"/>
    <col min="9" max="9" width="10.125" style="0" bestFit="1" customWidth="1"/>
  </cols>
  <sheetData>
    <row r="1" spans="1:8" ht="18">
      <c r="A1" s="129" t="s">
        <v>49</v>
      </c>
      <c r="B1" s="129"/>
      <c r="C1" s="129"/>
      <c r="D1" s="129"/>
      <c r="E1" s="129"/>
      <c r="F1" s="129"/>
      <c r="G1" s="129"/>
      <c r="H1" s="129"/>
    </row>
    <row r="2" spans="1:8" ht="15.75">
      <c r="A2" s="130" t="s">
        <v>50</v>
      </c>
      <c r="B2" s="130"/>
      <c r="C2" s="130"/>
      <c r="D2" s="130"/>
      <c r="E2" s="130"/>
      <c r="F2" s="130"/>
      <c r="G2" s="130"/>
      <c r="H2" s="130"/>
    </row>
    <row r="3" spans="1:8" ht="17.25" customHeight="1">
      <c r="A3" s="131" t="s">
        <v>80</v>
      </c>
      <c r="B3" s="131"/>
      <c r="C3" s="131"/>
      <c r="D3" s="131"/>
      <c r="E3" s="131"/>
      <c r="F3" s="131"/>
      <c r="G3" s="131"/>
      <c r="H3" s="131"/>
    </row>
    <row r="4" spans="1:8" ht="13.5" thickBot="1">
      <c r="A4" s="37"/>
      <c r="B4" s="37"/>
      <c r="C4" s="37"/>
      <c r="D4" s="37"/>
      <c r="E4" s="37"/>
      <c r="F4" s="37"/>
      <c r="G4" s="37"/>
      <c r="H4" s="37"/>
    </row>
    <row r="5" spans="1:8" ht="18.75" customHeight="1" thickTop="1">
      <c r="A5" s="132"/>
      <c r="B5" s="132" t="s">
        <v>0</v>
      </c>
      <c r="C5" s="119" t="s">
        <v>3</v>
      </c>
      <c r="D5" s="121" t="s">
        <v>24</v>
      </c>
      <c r="E5" s="121" t="s">
        <v>76</v>
      </c>
      <c r="F5" s="123" t="s">
        <v>73</v>
      </c>
      <c r="G5" s="125" t="s">
        <v>74</v>
      </c>
      <c r="H5" s="127" t="s">
        <v>75</v>
      </c>
    </row>
    <row r="6" spans="1:8" ht="25.5" customHeight="1" thickBot="1">
      <c r="A6" s="133"/>
      <c r="B6" s="133"/>
      <c r="C6" s="120"/>
      <c r="D6" s="122"/>
      <c r="E6" s="120"/>
      <c r="F6" s="124"/>
      <c r="G6" s="126"/>
      <c r="H6" s="128"/>
    </row>
    <row r="7" spans="1:9" ht="17.25" thickBot="1" thickTop="1">
      <c r="A7" s="104"/>
      <c r="B7" s="84" t="s">
        <v>1</v>
      </c>
      <c r="C7" s="85"/>
      <c r="D7" s="85"/>
      <c r="E7" s="85"/>
      <c r="F7" s="63">
        <f>F13+F16+F22+F33+F19</f>
        <v>43280</v>
      </c>
      <c r="G7" s="22">
        <f>G13+G16+G22+G33+G19</f>
        <v>1081.625</v>
      </c>
      <c r="H7" s="22">
        <f>H13+H16+H22+H33+H19</f>
        <v>42198.375</v>
      </c>
      <c r="I7" s="63"/>
    </row>
    <row r="8" spans="1:8" ht="16.5" thickTop="1">
      <c r="A8" s="105">
        <v>1</v>
      </c>
      <c r="B8" s="86" t="s">
        <v>17</v>
      </c>
      <c r="C8" s="87"/>
      <c r="D8" s="87"/>
      <c r="E8" s="87"/>
      <c r="F8" s="87"/>
      <c r="G8" s="23"/>
      <c r="H8" s="24"/>
    </row>
    <row r="9" spans="1:8" ht="12.75">
      <c r="A9" s="106" t="s">
        <v>4</v>
      </c>
      <c r="B9" s="83" t="s">
        <v>70</v>
      </c>
      <c r="C9" s="41">
        <v>1</v>
      </c>
      <c r="D9" s="36">
        <v>12</v>
      </c>
      <c r="E9" s="25">
        <v>300</v>
      </c>
      <c r="F9" s="55">
        <f>E9*D9*C9</f>
        <v>3600</v>
      </c>
      <c r="G9" s="26">
        <f>SUMIF('Expenditures in AZD USD '!$H$6:$H$18,A9,'Expenditures in AZD USD '!$G$6:$G$18)</f>
        <v>312.5</v>
      </c>
      <c r="H9" s="27">
        <f>F9-G9</f>
        <v>3287.5</v>
      </c>
    </row>
    <row r="10" spans="1:8" ht="12.75">
      <c r="A10" s="107" t="s">
        <v>5</v>
      </c>
      <c r="B10" s="32" t="s">
        <v>69</v>
      </c>
      <c r="C10" s="88">
        <v>1</v>
      </c>
      <c r="D10" s="33">
        <v>12</v>
      </c>
      <c r="E10" s="82">
        <v>200</v>
      </c>
      <c r="F10" s="55">
        <f>E10*D10*C10</f>
        <v>2400</v>
      </c>
      <c r="G10" s="26">
        <f>SUMIF('Expenditures in AZD USD '!$H$6:$H$18,A10,'Expenditures in AZD USD '!$G$6:$G$18)</f>
        <v>187.5</v>
      </c>
      <c r="H10" s="35">
        <f>F10-G10</f>
        <v>2212.5</v>
      </c>
    </row>
    <row r="11" spans="1:8" ht="12.75">
      <c r="A11" s="108" t="s">
        <v>18</v>
      </c>
      <c r="B11" s="28" t="s">
        <v>72</v>
      </c>
      <c r="C11" s="89">
        <v>1</v>
      </c>
      <c r="D11" s="33">
        <v>12</v>
      </c>
      <c r="E11" s="42">
        <v>375</v>
      </c>
      <c r="F11" s="55">
        <f>E11*D11*C11</f>
        <v>4500</v>
      </c>
      <c r="G11" s="26">
        <f>SUMIF('Expenditures in AZD USD '!$H$6:$H$18,A11,'Expenditures in AZD USD '!$G$6:$G$18)</f>
        <v>375</v>
      </c>
      <c r="H11" s="35">
        <f>F11-G11</f>
        <v>4125</v>
      </c>
    </row>
    <row r="12" spans="1:8" ht="12.75">
      <c r="A12" s="108" t="s">
        <v>68</v>
      </c>
      <c r="B12" s="46" t="s">
        <v>19</v>
      </c>
      <c r="C12" s="32">
        <v>1</v>
      </c>
      <c r="D12" s="33">
        <v>12</v>
      </c>
      <c r="E12" s="29">
        <v>125</v>
      </c>
      <c r="F12" s="68">
        <f>E12*D12*C12</f>
        <v>1500</v>
      </c>
      <c r="G12" s="26">
        <f>SUMIF('Expenditures in AZD USD '!$H$6:$H$18,A12,'Expenditures in AZD USD '!$G$6:$G$18)</f>
        <v>125</v>
      </c>
      <c r="H12" s="27">
        <f>F12-G12</f>
        <v>1375</v>
      </c>
    </row>
    <row r="13" spans="1:8" ht="16.5" thickBot="1">
      <c r="A13" s="109"/>
      <c r="B13" s="90" t="s">
        <v>28</v>
      </c>
      <c r="C13" s="91"/>
      <c r="D13" s="92"/>
      <c r="E13" s="93"/>
      <c r="F13" s="94">
        <f>SUM(F9:F12)</f>
        <v>12000</v>
      </c>
      <c r="G13" s="44">
        <f>SUM(G9:G12)</f>
        <v>1000</v>
      </c>
      <c r="H13" s="45">
        <f>SUM(H9:H12)</f>
        <v>11000</v>
      </c>
    </row>
    <row r="14" spans="1:8" ht="16.5" thickTop="1">
      <c r="A14" s="110">
        <v>2</v>
      </c>
      <c r="B14" s="95"/>
      <c r="C14" s="32"/>
      <c r="D14" s="29"/>
      <c r="E14" s="29"/>
      <c r="F14" s="96"/>
      <c r="G14" s="30"/>
      <c r="H14" s="31"/>
    </row>
    <row r="15" spans="1:8" ht="12.75">
      <c r="A15" s="109" t="s">
        <v>6</v>
      </c>
      <c r="B15" s="97" t="s">
        <v>34</v>
      </c>
      <c r="C15" s="32">
        <v>1</v>
      </c>
      <c r="D15" s="36">
        <v>12</v>
      </c>
      <c r="E15" s="29">
        <v>60</v>
      </c>
      <c r="F15" s="55">
        <f>E15*D15*C15</f>
        <v>720</v>
      </c>
      <c r="G15" s="26">
        <f>SUMIF('Expenditures in AZD USD '!$H$6:$H$18,A15,'Expenditures in AZD USD '!$G$6:$G$18)</f>
        <v>21.25</v>
      </c>
      <c r="H15" s="35">
        <f>F15-G15</f>
        <v>698.75</v>
      </c>
    </row>
    <row r="16" spans="1:8" ht="16.5" thickBot="1">
      <c r="A16" s="111"/>
      <c r="B16" s="98" t="s">
        <v>29</v>
      </c>
      <c r="C16" s="41"/>
      <c r="D16" s="29"/>
      <c r="E16" s="29"/>
      <c r="F16" s="99">
        <f>SUM(F15:F15)</f>
        <v>720</v>
      </c>
      <c r="G16" s="34">
        <f>SUM(G15:G15)</f>
        <v>21.25</v>
      </c>
      <c r="H16" s="34">
        <f>SUM(H15:H15)</f>
        <v>698.75</v>
      </c>
    </row>
    <row r="17" spans="1:8" ht="16.5" thickTop="1">
      <c r="A17" s="112">
        <v>3</v>
      </c>
      <c r="B17" s="100"/>
      <c r="C17" s="41"/>
      <c r="D17" s="29"/>
      <c r="E17" s="29"/>
      <c r="F17" s="101"/>
      <c r="G17" s="66"/>
      <c r="H17" s="64"/>
    </row>
    <row r="18" spans="1:8" ht="12.75">
      <c r="A18" s="109" t="s">
        <v>31</v>
      </c>
      <c r="B18" s="97" t="s">
        <v>35</v>
      </c>
      <c r="C18" s="32">
        <v>1</v>
      </c>
      <c r="D18" s="36">
        <v>12</v>
      </c>
      <c r="E18" s="29">
        <v>30</v>
      </c>
      <c r="F18" s="55">
        <f>E18*D18*C18</f>
        <v>360</v>
      </c>
      <c r="G18" s="43">
        <f>SUMIF('Expenditures in AZD USD '!$H$6:$H$18,A18,'Expenditures in AZD USD '!$E$6:$E$18)</f>
        <v>0</v>
      </c>
      <c r="H18" s="35">
        <f>F18-G18</f>
        <v>360</v>
      </c>
    </row>
    <row r="19" spans="1:8" ht="16.5" thickBot="1">
      <c r="A19" s="111"/>
      <c r="B19" s="100"/>
      <c r="C19" s="41"/>
      <c r="D19" s="29"/>
      <c r="E19" s="29"/>
      <c r="F19" s="101">
        <f>SUM(F18)</f>
        <v>360</v>
      </c>
      <c r="G19" s="66">
        <f>SUM(G18)</f>
        <v>0</v>
      </c>
      <c r="H19" s="64">
        <f>SUM(H18)</f>
        <v>360</v>
      </c>
    </row>
    <row r="20" spans="1:8" ht="16.5" thickTop="1">
      <c r="A20" s="110">
        <v>4</v>
      </c>
      <c r="B20" s="95"/>
      <c r="C20" s="32"/>
      <c r="D20" s="29"/>
      <c r="E20" s="29"/>
      <c r="F20" s="102"/>
      <c r="G20" s="65"/>
      <c r="H20" s="31"/>
    </row>
    <row r="21" spans="1:8" ht="12.75">
      <c r="A21" s="113" t="s">
        <v>32</v>
      </c>
      <c r="B21" s="97" t="s">
        <v>36</v>
      </c>
      <c r="C21" s="32">
        <v>1</v>
      </c>
      <c r="D21" s="36">
        <v>12</v>
      </c>
      <c r="E21" s="29">
        <v>130</v>
      </c>
      <c r="F21" s="55">
        <f>E21*D21*C21</f>
        <v>1560</v>
      </c>
      <c r="G21" s="26">
        <f>SUMIF('Expenditures in AZD USD '!$H$6:$H$18,A21,'Expenditures in AZD USD '!$G$6:$G$18)</f>
        <v>12.5</v>
      </c>
      <c r="H21" s="35">
        <f>F21-G21</f>
        <v>1547.5</v>
      </c>
    </row>
    <row r="22" spans="1:8" ht="16.5" thickBot="1">
      <c r="A22" s="111"/>
      <c r="B22" s="98" t="s">
        <v>30</v>
      </c>
      <c r="C22" s="41"/>
      <c r="D22" s="29"/>
      <c r="E22" s="29"/>
      <c r="F22" s="99">
        <f>SUM(F21:F21)</f>
        <v>1560</v>
      </c>
      <c r="G22" s="34">
        <f>SUM(G21:G21)</f>
        <v>12.5</v>
      </c>
      <c r="H22" s="34">
        <f>SUM(H21:H21)</f>
        <v>1547.5</v>
      </c>
    </row>
    <row r="23" spans="1:8" ht="16.5" thickTop="1">
      <c r="A23" s="110">
        <v>5</v>
      </c>
      <c r="B23" s="95"/>
      <c r="C23" s="32"/>
      <c r="D23" s="29"/>
      <c r="E23" s="29"/>
      <c r="F23" s="96"/>
      <c r="G23" s="30"/>
      <c r="H23" s="31"/>
    </row>
    <row r="24" spans="1:8" ht="12.75">
      <c r="A24" s="109" t="s">
        <v>37</v>
      </c>
      <c r="B24" s="97" t="s">
        <v>20</v>
      </c>
      <c r="C24" s="32">
        <v>1</v>
      </c>
      <c r="D24" s="36">
        <v>12</v>
      </c>
      <c r="E24" s="29">
        <v>820</v>
      </c>
      <c r="F24" s="55">
        <f>E24*D24*C24</f>
        <v>9840</v>
      </c>
      <c r="G24" s="26">
        <f>SUMIF('Expenditures in AZD USD '!$H$6:$H$18,A24,'Expenditures in AZD USD '!$G$6:$G$18)</f>
        <v>0</v>
      </c>
      <c r="H24" s="35">
        <f aca="true" t="shared" si="0" ref="H24:H32">F24-G24</f>
        <v>9840</v>
      </c>
    </row>
    <row r="25" spans="1:8" ht="12.75">
      <c r="A25" s="113" t="s">
        <v>38</v>
      </c>
      <c r="B25" s="97" t="s">
        <v>53</v>
      </c>
      <c r="C25" s="32">
        <v>1</v>
      </c>
      <c r="D25" s="36">
        <v>12</v>
      </c>
      <c r="E25" s="29">
        <v>250</v>
      </c>
      <c r="F25" s="55">
        <f>E25*D25*C25</f>
        <v>3000</v>
      </c>
      <c r="G25" s="26">
        <f>SUMIF('Expenditures in AZD USD '!$H$6:$H$18,A25,'Expenditures in AZD USD '!$G$6:$G$18)</f>
        <v>40.4625</v>
      </c>
      <c r="H25" s="35">
        <f t="shared" si="0"/>
        <v>2959.5375</v>
      </c>
    </row>
    <row r="26" spans="1:8" ht="12.75">
      <c r="A26" s="114" t="s">
        <v>39</v>
      </c>
      <c r="B26" s="97" t="s">
        <v>54</v>
      </c>
      <c r="C26" s="41">
        <v>1</v>
      </c>
      <c r="D26" s="36">
        <v>12</v>
      </c>
      <c r="E26" s="29">
        <v>300</v>
      </c>
      <c r="F26" s="55">
        <f>E26*D26*C26</f>
        <v>3600</v>
      </c>
      <c r="G26" s="26">
        <f>SUMIF('Expenditures in AZD USD '!$H$6:$H$18,A26,'Expenditures in AZD USD '!$G$6:$G$18)</f>
        <v>7.4125</v>
      </c>
      <c r="H26" s="35">
        <f t="shared" si="0"/>
        <v>3592.5875</v>
      </c>
    </row>
    <row r="27" spans="1:8" ht="12.75">
      <c r="A27" s="114" t="s">
        <v>42</v>
      </c>
      <c r="B27" s="97" t="s">
        <v>21</v>
      </c>
      <c r="C27" s="32">
        <v>1</v>
      </c>
      <c r="D27" s="36">
        <v>12</v>
      </c>
      <c r="E27" s="29">
        <v>270</v>
      </c>
      <c r="F27" s="55">
        <f>E27*D27*C27</f>
        <v>3240</v>
      </c>
      <c r="G27" s="26">
        <f>SUMIF('Expenditures in AZD USD '!$H$6:$H$18,A27,'Expenditures in AZD USD '!$G$6:$G$18)</f>
        <v>0</v>
      </c>
      <c r="H27" s="35">
        <f t="shared" si="0"/>
        <v>3240</v>
      </c>
    </row>
    <row r="28" spans="1:8" ht="12.75">
      <c r="A28" s="113" t="s">
        <v>43</v>
      </c>
      <c r="B28" s="81" t="s">
        <v>22</v>
      </c>
      <c r="C28" s="41">
        <v>1</v>
      </c>
      <c r="D28" s="36">
        <v>12</v>
      </c>
      <c r="E28" s="29">
        <v>130</v>
      </c>
      <c r="F28" s="68">
        <f>E28*D28*C28</f>
        <v>1560</v>
      </c>
      <c r="G28" s="26">
        <f>SUMIF('Expenditures in AZD USD '!$H$6:$H$18,A28,'Expenditures in AZD USD '!$G$6:$G$18)</f>
        <v>0</v>
      </c>
      <c r="H28" s="35">
        <f t="shared" si="0"/>
        <v>1560</v>
      </c>
    </row>
    <row r="29" spans="1:8" ht="12.75">
      <c r="A29" s="115" t="s">
        <v>55</v>
      </c>
      <c r="B29" s="103" t="s">
        <v>40</v>
      </c>
      <c r="C29" s="41" t="s">
        <v>52</v>
      </c>
      <c r="D29" s="36"/>
      <c r="E29" s="29"/>
      <c r="F29" s="68">
        <v>600</v>
      </c>
      <c r="G29" s="26">
        <f>SUMIF('Expenditures in AZD USD '!$H$6:$H$18,A27,'Expenditures in AZD USD '!$G$6:$G$18)</f>
        <v>0</v>
      </c>
      <c r="H29" s="35">
        <f t="shared" si="0"/>
        <v>600</v>
      </c>
    </row>
    <row r="30" spans="1:8" ht="12.75">
      <c r="A30" s="115" t="s">
        <v>56</v>
      </c>
      <c r="B30" s="81" t="s">
        <v>41</v>
      </c>
      <c r="C30" s="41" t="s">
        <v>52</v>
      </c>
      <c r="D30" s="36"/>
      <c r="E30" s="29"/>
      <c r="F30" s="67">
        <v>200</v>
      </c>
      <c r="G30" s="26">
        <f>SUMIF('Expenditures in AZD USD '!$H$6:$H$18,A28,'Expenditures in AZD USD '!$G$6:$G$18)</f>
        <v>0</v>
      </c>
      <c r="H30" s="35">
        <f t="shared" si="0"/>
        <v>200</v>
      </c>
    </row>
    <row r="31" spans="1:8" ht="12.75">
      <c r="A31" s="116" t="s">
        <v>77</v>
      </c>
      <c r="B31" s="97" t="s">
        <v>53</v>
      </c>
      <c r="C31" s="32">
        <v>1</v>
      </c>
      <c r="D31" s="36">
        <v>12</v>
      </c>
      <c r="E31" s="29">
        <v>250</v>
      </c>
      <c r="F31" s="55">
        <f>E31*D31*C31</f>
        <v>3000</v>
      </c>
      <c r="G31" s="26">
        <f>SUMIF('Expenditures in AZD USD '!$H$6:$H$18,A31,'Expenditures in AZD USD '!$G$6:$G$18)</f>
        <v>0</v>
      </c>
      <c r="H31" s="35">
        <f t="shared" si="0"/>
        <v>3000</v>
      </c>
    </row>
    <row r="32" spans="1:8" ht="12.75">
      <c r="A32" s="116" t="s">
        <v>78</v>
      </c>
      <c r="B32" s="97" t="s">
        <v>54</v>
      </c>
      <c r="C32" s="41">
        <v>1</v>
      </c>
      <c r="D32" s="36">
        <v>12</v>
      </c>
      <c r="E32" s="29">
        <v>300</v>
      </c>
      <c r="F32" s="55">
        <f>E32*D32*C32</f>
        <v>3600</v>
      </c>
      <c r="G32" s="26">
        <f>SUMIF('Expenditures in AZD USD '!$H$6:$H$18,A32,'Expenditures in AZD USD '!$G$6:$G$18)</f>
        <v>0</v>
      </c>
      <c r="H32" s="35">
        <f t="shared" si="0"/>
        <v>3600</v>
      </c>
    </row>
    <row r="33" spans="1:8" ht="16.5" thickBot="1">
      <c r="A33" s="111"/>
      <c r="B33" s="98" t="s">
        <v>23</v>
      </c>
      <c r="C33" s="41"/>
      <c r="D33" s="29"/>
      <c r="E33" s="29"/>
      <c r="F33" s="99">
        <f>SUM(F24:F32)</f>
        <v>28640</v>
      </c>
      <c r="G33" s="34">
        <f>SUM(G24:G32)</f>
        <v>47.875</v>
      </c>
      <c r="H33" s="34">
        <f>SUM(H24:H32)</f>
        <v>28592.125</v>
      </c>
    </row>
    <row r="34" spans="2:8" ht="24.75" customHeight="1" thickTop="1">
      <c r="B34" s="53" t="s">
        <v>47</v>
      </c>
      <c r="C34" s="49"/>
      <c r="D34" s="47"/>
      <c r="E34" s="48"/>
      <c r="F34" s="49"/>
      <c r="G34" s="49"/>
      <c r="H34" s="49"/>
    </row>
    <row r="35" spans="2:8" ht="24" customHeight="1">
      <c r="B35" s="54"/>
      <c r="C35" s="49"/>
      <c r="D35" s="47"/>
      <c r="E35" s="48"/>
      <c r="F35" s="49"/>
      <c r="G35" s="49"/>
      <c r="H35" s="49"/>
    </row>
    <row r="36" spans="2:8" ht="12.75">
      <c r="B36" s="54"/>
      <c r="C36" s="49"/>
      <c r="D36" s="47"/>
      <c r="E36" s="48"/>
      <c r="F36" s="49"/>
      <c r="G36" s="49"/>
      <c r="H36" s="49"/>
    </row>
    <row r="37" spans="2:8" ht="15">
      <c r="B37" s="53" t="s">
        <v>48</v>
      </c>
      <c r="C37" s="49"/>
      <c r="D37" s="48"/>
      <c r="E37" s="50"/>
      <c r="F37" s="49"/>
      <c r="G37" s="49"/>
      <c r="H37" s="49"/>
    </row>
    <row r="38" spans="2:8" ht="12.75">
      <c r="B38" s="49"/>
      <c r="C38" s="49"/>
      <c r="D38" s="48"/>
      <c r="E38" s="48"/>
      <c r="F38" s="49"/>
      <c r="G38" s="49"/>
      <c r="H38" s="49"/>
    </row>
    <row r="39" spans="2:8" ht="12.75">
      <c r="B39" s="49"/>
      <c r="C39" s="49"/>
      <c r="D39" s="47"/>
      <c r="E39" s="48"/>
      <c r="F39" s="49"/>
      <c r="G39" s="49"/>
      <c r="H39" s="49"/>
    </row>
    <row r="40" spans="2:8" ht="12.75">
      <c r="B40" s="49"/>
      <c r="C40" s="49"/>
      <c r="D40" s="47"/>
      <c r="E40" s="48"/>
      <c r="F40" s="49"/>
      <c r="G40" s="49"/>
      <c r="H40" s="49"/>
    </row>
    <row r="41" spans="2:8" ht="12.75">
      <c r="B41" s="49"/>
      <c r="C41" s="49"/>
      <c r="D41" s="47"/>
      <c r="E41" s="48"/>
      <c r="F41" s="49"/>
      <c r="G41" s="49"/>
      <c r="H41" s="49"/>
    </row>
    <row r="42" spans="2:8" ht="12.75">
      <c r="B42" s="49"/>
      <c r="C42" s="49"/>
      <c r="D42" s="47"/>
      <c r="E42" s="48"/>
      <c r="F42" s="49"/>
      <c r="G42" s="49"/>
      <c r="H42" s="49"/>
    </row>
    <row r="43" spans="2:8" ht="12.75">
      <c r="B43" s="49"/>
      <c r="C43" s="49"/>
      <c r="D43" s="47"/>
      <c r="E43" s="48"/>
      <c r="F43" s="49"/>
      <c r="G43" s="49"/>
      <c r="H43" s="49"/>
    </row>
    <row r="44" spans="4:5" ht="12.75"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</sheetData>
  <sheetProtection/>
  <mergeCells count="11"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9" sqref="A19:H19"/>
    </sheetView>
  </sheetViews>
  <sheetFormatPr defaultColWidth="9.00390625" defaultRowHeight="12.75"/>
  <cols>
    <col min="1" max="1" width="10.125" style="1" customWidth="1"/>
    <col min="2" max="2" width="9.75390625" style="1" customWidth="1"/>
    <col min="3" max="3" width="14.875" style="21" customWidth="1"/>
    <col min="4" max="4" width="37.75390625" style="1" customWidth="1"/>
    <col min="5" max="5" width="11.375" style="19" customWidth="1"/>
    <col min="6" max="6" width="8.125" style="20" customWidth="1"/>
    <col min="7" max="7" width="8.875" style="1" customWidth="1"/>
    <col min="8" max="8" width="7.375" style="21" customWidth="1"/>
    <col min="9" max="12" width="9.125" style="1" customWidth="1"/>
    <col min="13" max="13" width="19.875" style="1" customWidth="1"/>
    <col min="14" max="16384" width="9.125" style="1" customWidth="1"/>
  </cols>
  <sheetData>
    <row r="1" spans="1:8" ht="36.75" customHeight="1">
      <c r="A1" s="140" t="s">
        <v>46</v>
      </c>
      <c r="B1" s="140"/>
      <c r="C1" s="141"/>
      <c r="D1" s="141"/>
      <c r="E1" s="141"/>
      <c r="F1" s="141"/>
      <c r="G1" s="142"/>
      <c r="H1" s="142"/>
    </row>
    <row r="2" spans="1:8" ht="13.5" customHeight="1">
      <c r="A2" s="140" t="s">
        <v>57</v>
      </c>
      <c r="B2" s="140"/>
      <c r="C2" s="140"/>
      <c r="D2" s="140"/>
      <c r="E2" s="140"/>
      <c r="F2" s="140"/>
      <c r="G2" s="140"/>
      <c r="H2" s="140"/>
    </row>
    <row r="3" spans="1:8" ht="9" customHeight="1" thickBot="1">
      <c r="A3" s="13"/>
      <c r="B3" s="13"/>
      <c r="C3" s="16"/>
      <c r="D3" s="13"/>
      <c r="E3" s="14"/>
      <c r="F3" s="15"/>
      <c r="G3" s="13"/>
      <c r="H3" s="16"/>
    </row>
    <row r="4" spans="1:8" ht="13.5" customHeight="1" thickTop="1">
      <c r="A4" s="136" t="s">
        <v>15</v>
      </c>
      <c r="B4" s="134" t="s">
        <v>16</v>
      </c>
      <c r="C4" s="150" t="s">
        <v>13</v>
      </c>
      <c r="D4" s="143" t="s">
        <v>7</v>
      </c>
      <c r="E4" s="145" t="s">
        <v>8</v>
      </c>
      <c r="F4" s="146"/>
      <c r="G4" s="147"/>
      <c r="H4" s="148" t="s">
        <v>9</v>
      </c>
    </row>
    <row r="5" spans="1:8" ht="39" customHeight="1" thickBot="1">
      <c r="A5" s="137"/>
      <c r="B5" s="135"/>
      <c r="C5" s="151"/>
      <c r="D5" s="144"/>
      <c r="E5" s="17" t="s">
        <v>14</v>
      </c>
      <c r="F5" s="18" t="s">
        <v>44</v>
      </c>
      <c r="G5" s="69" t="s">
        <v>45</v>
      </c>
      <c r="H5" s="149"/>
    </row>
    <row r="6" spans="1:8" ht="14.25" thickTop="1">
      <c r="A6" s="38"/>
      <c r="B6" s="117">
        <v>1</v>
      </c>
      <c r="C6" s="70">
        <v>42376</v>
      </c>
      <c r="D6" s="71" t="s">
        <v>63</v>
      </c>
      <c r="E6" s="72">
        <v>20</v>
      </c>
      <c r="F6" s="73">
        <v>1.6</v>
      </c>
      <c r="G6" s="74">
        <f>E6/F6</f>
        <v>12.5</v>
      </c>
      <c r="H6" s="75" t="s">
        <v>38</v>
      </c>
    </row>
    <row r="7" spans="1:8" ht="13.5">
      <c r="A7" s="38"/>
      <c r="B7" s="117">
        <v>2</v>
      </c>
      <c r="C7" s="70">
        <v>42376</v>
      </c>
      <c r="D7" s="71" t="s">
        <v>58</v>
      </c>
      <c r="E7" s="72">
        <v>34</v>
      </c>
      <c r="F7" s="73">
        <v>1.6</v>
      </c>
      <c r="G7" s="74">
        <f>E7/F7</f>
        <v>21.25</v>
      </c>
      <c r="H7" s="75" t="s">
        <v>6</v>
      </c>
    </row>
    <row r="8" spans="1:8" ht="13.5">
      <c r="A8" s="38"/>
      <c r="B8" s="117">
        <v>3</v>
      </c>
      <c r="C8" s="70">
        <v>42376</v>
      </c>
      <c r="D8" s="71" t="s">
        <v>61</v>
      </c>
      <c r="E8" s="72">
        <v>24.74</v>
      </c>
      <c r="F8" s="73">
        <v>1.6</v>
      </c>
      <c r="G8" s="74">
        <f>E8/F8</f>
        <v>15.462499999999999</v>
      </c>
      <c r="H8" s="75" t="s">
        <v>38</v>
      </c>
    </row>
    <row r="9" spans="1:8" ht="27">
      <c r="A9" s="38"/>
      <c r="B9" s="117">
        <v>4</v>
      </c>
      <c r="C9" s="70">
        <v>42376</v>
      </c>
      <c r="D9" s="71" t="s">
        <v>59</v>
      </c>
      <c r="E9" s="72">
        <v>20</v>
      </c>
      <c r="F9" s="73">
        <v>1.6</v>
      </c>
      <c r="G9" s="74">
        <f aca="true" t="shared" si="0" ref="G9:G17">E9/F9</f>
        <v>12.5</v>
      </c>
      <c r="H9" s="75" t="s">
        <v>32</v>
      </c>
    </row>
    <row r="10" spans="1:8" ht="13.5">
      <c r="A10" s="38"/>
      <c r="B10" s="117">
        <v>5</v>
      </c>
      <c r="C10" s="70">
        <v>42376</v>
      </c>
      <c r="D10" s="71" t="s">
        <v>60</v>
      </c>
      <c r="E10" s="72">
        <v>7.7</v>
      </c>
      <c r="F10" s="73">
        <v>1.6</v>
      </c>
      <c r="G10" s="74">
        <f t="shared" si="0"/>
        <v>4.8125</v>
      </c>
      <c r="H10" s="75" t="s">
        <v>39</v>
      </c>
    </row>
    <row r="11" spans="1:8" ht="13.5">
      <c r="A11" s="38"/>
      <c r="B11" s="117">
        <v>6</v>
      </c>
      <c r="C11" s="70">
        <v>42376</v>
      </c>
      <c r="D11" s="71" t="s">
        <v>64</v>
      </c>
      <c r="E11" s="72">
        <v>20</v>
      </c>
      <c r="F11" s="73">
        <v>1.6</v>
      </c>
      <c r="G11" s="74">
        <f t="shared" si="0"/>
        <v>12.5</v>
      </c>
      <c r="H11" s="75" t="s">
        <v>38</v>
      </c>
    </row>
    <row r="12" spans="1:8" ht="13.5">
      <c r="A12" s="38"/>
      <c r="B12" s="117">
        <v>7</v>
      </c>
      <c r="C12" s="70">
        <v>42376</v>
      </c>
      <c r="D12" s="71" t="s">
        <v>65</v>
      </c>
      <c r="E12" s="72">
        <v>500</v>
      </c>
      <c r="F12" s="73">
        <v>1.6</v>
      </c>
      <c r="G12" s="74">
        <f t="shared" si="0"/>
        <v>312.5</v>
      </c>
      <c r="H12" s="75" t="s">
        <v>4</v>
      </c>
    </row>
    <row r="13" spans="1:8" ht="13.5">
      <c r="A13" s="38"/>
      <c r="B13" s="117">
        <v>8</v>
      </c>
      <c r="C13" s="70">
        <v>42376</v>
      </c>
      <c r="D13" s="71" t="s">
        <v>71</v>
      </c>
      <c r="E13" s="72">
        <v>600</v>
      </c>
      <c r="F13" s="73">
        <v>1.6</v>
      </c>
      <c r="G13" s="74">
        <f t="shared" si="0"/>
        <v>375</v>
      </c>
      <c r="H13" s="75" t="s">
        <v>18</v>
      </c>
    </row>
    <row r="14" spans="1:8" ht="13.5">
      <c r="A14" s="38"/>
      <c r="B14" s="117">
        <v>9</v>
      </c>
      <c r="C14" s="70">
        <v>42376</v>
      </c>
      <c r="D14" s="71" t="s">
        <v>62</v>
      </c>
      <c r="E14" s="72">
        <v>300</v>
      </c>
      <c r="F14" s="73">
        <v>1.6</v>
      </c>
      <c r="G14" s="74">
        <f t="shared" si="0"/>
        <v>187.5</v>
      </c>
      <c r="H14" s="75" t="s">
        <v>5</v>
      </c>
    </row>
    <row r="15" spans="1:8" ht="13.5">
      <c r="A15" s="38"/>
      <c r="B15" s="117">
        <v>10</v>
      </c>
      <c r="C15" s="70">
        <v>42376</v>
      </c>
      <c r="D15" s="71" t="s">
        <v>67</v>
      </c>
      <c r="E15" s="72">
        <v>200</v>
      </c>
      <c r="F15" s="73">
        <v>1.6</v>
      </c>
      <c r="G15" s="74">
        <f t="shared" si="0"/>
        <v>125</v>
      </c>
      <c r="H15" s="75" t="s">
        <v>68</v>
      </c>
    </row>
    <row r="16" spans="1:8" ht="13.5">
      <c r="A16" s="38"/>
      <c r="B16" s="117">
        <v>11</v>
      </c>
      <c r="C16" s="70">
        <v>42376</v>
      </c>
      <c r="D16" s="71" t="s">
        <v>66</v>
      </c>
      <c r="E16" s="72">
        <v>1.76</v>
      </c>
      <c r="F16" s="73">
        <v>1.6</v>
      </c>
      <c r="G16" s="74">
        <f t="shared" si="0"/>
        <v>1.0999999999999999</v>
      </c>
      <c r="H16" s="75" t="s">
        <v>39</v>
      </c>
    </row>
    <row r="17" spans="1:8" ht="13.5">
      <c r="A17" s="38"/>
      <c r="B17" s="117">
        <v>12</v>
      </c>
      <c r="C17" s="70">
        <v>42376</v>
      </c>
      <c r="D17" s="71" t="s">
        <v>66</v>
      </c>
      <c r="E17" s="72">
        <v>2.4</v>
      </c>
      <c r="F17" s="73">
        <v>1.6</v>
      </c>
      <c r="G17" s="74">
        <f t="shared" si="0"/>
        <v>1.4999999999999998</v>
      </c>
      <c r="H17" s="75" t="s">
        <v>39</v>
      </c>
    </row>
    <row r="18" spans="1:8" ht="18" customHeight="1" thickBot="1">
      <c r="A18" s="38"/>
      <c r="B18" s="117"/>
      <c r="C18" s="70"/>
      <c r="D18" s="71"/>
      <c r="E18" s="72"/>
      <c r="F18" s="73"/>
      <c r="G18" s="74"/>
      <c r="H18" s="75"/>
    </row>
    <row r="19" spans="1:8" ht="18" customHeight="1" thickBot="1" thickTop="1">
      <c r="A19" s="39"/>
      <c r="B19" s="40"/>
      <c r="C19" s="76"/>
      <c r="D19" s="77" t="s">
        <v>27</v>
      </c>
      <c r="E19" s="78">
        <f>SUM(E6:E18)</f>
        <v>1730.6000000000001</v>
      </c>
      <c r="F19" s="79"/>
      <c r="G19" s="78">
        <f>SUM(G6:G18)</f>
        <v>1081.625</v>
      </c>
      <c r="H19" s="80"/>
    </row>
    <row r="20" ht="15" customHeight="1" thickTop="1">
      <c r="J20" s="19"/>
    </row>
    <row r="21" spans="4:10" ht="15" customHeight="1">
      <c r="D21" s="51" t="s">
        <v>51</v>
      </c>
      <c r="E21" s="52">
        <f>'Cash Flow'!C19</f>
        <v>5000</v>
      </c>
      <c r="J21" s="19"/>
    </row>
    <row r="22" spans="4:10" ht="15" customHeight="1">
      <c r="D22" s="51" t="s">
        <v>25</v>
      </c>
      <c r="E22" s="52">
        <f>G19</f>
        <v>1081.625</v>
      </c>
      <c r="J22" s="19"/>
    </row>
    <row r="23" spans="4:10" ht="15" customHeight="1">
      <c r="D23" s="51" t="s">
        <v>26</v>
      </c>
      <c r="E23" s="52">
        <f>E21-E22</f>
        <v>3918.375</v>
      </c>
      <c r="J23" s="19"/>
    </row>
    <row r="24" ht="15" customHeight="1">
      <c r="J24" s="19"/>
    </row>
    <row r="25" spans="2:10" ht="12.75">
      <c r="B25" s="138" t="s">
        <v>47</v>
      </c>
      <c r="C25" s="138"/>
      <c r="D25" s="138"/>
      <c r="J25" s="19"/>
    </row>
    <row r="26" spans="2:10" ht="12.75">
      <c r="B26" s="139"/>
      <c r="C26" s="139"/>
      <c r="D26" s="139"/>
      <c r="J26" s="19"/>
    </row>
    <row r="27" spans="2:10" ht="12.75">
      <c r="B27" s="138" t="s">
        <v>48</v>
      </c>
      <c r="C27" s="138"/>
      <c r="D27" s="138"/>
      <c r="J27" s="19"/>
    </row>
    <row r="28" ht="12.75">
      <c r="J28" s="19"/>
    </row>
    <row r="29" spans="2:10" ht="13.5" thickBot="1">
      <c r="B29" s="2" t="s">
        <v>10</v>
      </c>
      <c r="C29" s="2" t="s">
        <v>11</v>
      </c>
      <c r="D29" s="2" t="s">
        <v>33</v>
      </c>
      <c r="J29" s="19"/>
    </row>
    <row r="30" spans="2:10" ht="14.25" thickBot="1" thickTop="1">
      <c r="B30" s="5" t="s">
        <v>12</v>
      </c>
      <c r="C30" s="6" t="s">
        <v>2</v>
      </c>
      <c r="D30" s="118" t="s">
        <v>79</v>
      </c>
      <c r="J30" s="19"/>
    </row>
    <row r="31" spans="2:10" ht="13.5" thickTop="1">
      <c r="B31" s="7">
        <v>1</v>
      </c>
      <c r="C31" s="56">
        <v>42377</v>
      </c>
      <c r="D31" s="11">
        <v>5000</v>
      </c>
      <c r="J31" s="19"/>
    </row>
    <row r="32" spans="2:17" ht="13.5" thickBot="1">
      <c r="B32" s="8"/>
      <c r="C32" s="56"/>
      <c r="D32" s="11"/>
      <c r="N32" s="57"/>
      <c r="O32" s="57"/>
      <c r="P32" s="57"/>
      <c r="Q32" s="57"/>
    </row>
    <row r="33" spans="2:4" ht="14.25" thickBot="1" thickTop="1">
      <c r="B33" s="3"/>
      <c r="C33" s="10"/>
      <c r="D33" s="12">
        <f>SUM(D31:D32)</f>
        <v>5000</v>
      </c>
    </row>
    <row r="34" ht="13.5" thickTop="1"/>
    <row r="37" ht="12.75">
      <c r="J37" s="19"/>
    </row>
    <row r="38" ht="19.5" customHeight="1"/>
    <row r="39" ht="22.5" customHeight="1"/>
    <row r="41" ht="25.5" customHeight="1"/>
  </sheetData>
  <sheetProtection/>
  <autoFilter ref="H1:H20"/>
  <mergeCells count="11">
    <mergeCell ref="A2:H2"/>
    <mergeCell ref="B4:B5"/>
    <mergeCell ref="A4:A5"/>
    <mergeCell ref="B27:D27"/>
    <mergeCell ref="B25:D25"/>
    <mergeCell ref="B26:D26"/>
    <mergeCell ref="A1:H1"/>
    <mergeCell ref="D4:D5"/>
    <mergeCell ref="E4:G4"/>
    <mergeCell ref="H4:H5"/>
    <mergeCell ref="C4:C5"/>
  </mergeCells>
  <printOptions/>
  <pageMargins left="1.18110236220472" right="0.748031496062992" top="0.590551181102362" bottom="0.590551181102362" header="0.511811023622047" footer="0.5118110236220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A2" sqref="A2:C19"/>
    </sheetView>
  </sheetViews>
  <sheetFormatPr defaultColWidth="9.00390625" defaultRowHeight="12.75"/>
  <cols>
    <col min="1" max="1" width="11.00390625" style="0" customWidth="1"/>
    <col min="2" max="2" width="14.125" style="0" customWidth="1"/>
    <col min="3" max="3" width="19.125" style="0" customWidth="1"/>
  </cols>
  <sheetData>
    <row r="2" spans="1:3" ht="13.5" thickBot="1">
      <c r="A2" s="2" t="s">
        <v>10</v>
      </c>
      <c r="B2" s="2" t="s">
        <v>11</v>
      </c>
      <c r="C2" s="2" t="s">
        <v>33</v>
      </c>
    </row>
    <row r="3" spans="1:3" ht="14.25" thickBot="1" thickTop="1">
      <c r="A3" s="5" t="s">
        <v>12</v>
      </c>
      <c r="B3" s="6" t="s">
        <v>2</v>
      </c>
      <c r="C3" s="118" t="s">
        <v>79</v>
      </c>
    </row>
    <row r="4" spans="1:3" ht="13.5" thickTop="1">
      <c r="A4" s="7">
        <v>1</v>
      </c>
      <c r="B4" s="56">
        <v>42377</v>
      </c>
      <c r="C4" s="11">
        <v>5000</v>
      </c>
    </row>
    <row r="5" spans="1:3" ht="12.75">
      <c r="A5" s="8"/>
      <c r="B5" s="56"/>
      <c r="C5" s="11"/>
    </row>
    <row r="6" spans="1:3" ht="12.75">
      <c r="A6" s="8"/>
      <c r="B6" s="56"/>
      <c r="C6" s="11"/>
    </row>
    <row r="7" spans="1:3" ht="12.75">
      <c r="A7" s="9"/>
      <c r="B7" s="56"/>
      <c r="C7" s="11"/>
    </row>
    <row r="8" spans="1:3" ht="12.75">
      <c r="A8" s="9"/>
      <c r="B8" s="56"/>
      <c r="C8" s="11"/>
    </row>
    <row r="9" spans="1:3" ht="12.75">
      <c r="A9" s="9"/>
      <c r="B9" s="56"/>
      <c r="C9" s="11"/>
    </row>
    <row r="10" spans="1:3" ht="12.75">
      <c r="A10" s="9"/>
      <c r="B10" s="56"/>
      <c r="C10" s="11"/>
    </row>
    <row r="11" spans="1:3" ht="12.75">
      <c r="A11" s="58"/>
      <c r="B11" s="56"/>
      <c r="C11" s="11"/>
    </row>
    <row r="12" spans="1:3" ht="12.75">
      <c r="A12" s="58"/>
      <c r="B12" s="56"/>
      <c r="C12" s="11"/>
    </row>
    <row r="13" spans="1:3" ht="12.75">
      <c r="A13" s="58"/>
      <c r="B13" s="56"/>
      <c r="C13" s="11"/>
    </row>
    <row r="14" spans="1:3" ht="12.75">
      <c r="A14" s="58"/>
      <c r="B14" s="56"/>
      <c r="C14" s="11"/>
    </row>
    <row r="15" spans="1:3" ht="12.75">
      <c r="A15" s="58"/>
      <c r="B15" s="56"/>
      <c r="C15" s="61"/>
    </row>
    <row r="16" spans="1:3" ht="12.75">
      <c r="A16" s="58"/>
      <c r="B16" s="56"/>
      <c r="C16" s="61"/>
    </row>
    <row r="17" spans="1:3" ht="12.75">
      <c r="A17" s="58"/>
      <c r="B17" s="62"/>
      <c r="C17" s="11"/>
    </row>
    <row r="18" spans="1:3" ht="13.5" thickBot="1">
      <c r="A18" s="58"/>
      <c r="B18" s="59"/>
      <c r="C18" s="60"/>
    </row>
    <row r="19" spans="1:3" ht="14.25" thickBot="1" thickTop="1">
      <c r="A19" s="3"/>
      <c r="B19" s="10"/>
      <c r="C19" s="12">
        <f>SUM(C4:C17)</f>
        <v>5000</v>
      </c>
    </row>
    <row r="20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zumrud</cp:lastModifiedBy>
  <cp:lastPrinted>2016-08-10T12:08:42Z</cp:lastPrinted>
  <dcterms:created xsi:type="dcterms:W3CDTF">2002-12-22T13:07:38Z</dcterms:created>
  <dcterms:modified xsi:type="dcterms:W3CDTF">2016-08-10T12:09:28Z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